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ve\Documents\ASX Traders United\Getting To The Heart Of It All\Episode 3_1 - Risk management\"/>
    </mc:Choice>
  </mc:AlternateContent>
  <xr:revisionPtr revIDLastSave="0" documentId="8_{7E1CBF87-6483-44D0-BEFD-54F159989A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are margin - LONG" sheetId="51" r:id="rId1"/>
    <sheet name="Share margin - SHORT" sheetId="6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51" l="1"/>
  <c r="D26" i="51"/>
  <c r="D24" i="51"/>
  <c r="D16" i="51" s="1"/>
  <c r="D18" i="51"/>
  <c r="E13" i="51"/>
  <c r="E18" i="51"/>
  <c r="E24" i="51"/>
  <c r="E16" i="51" s="1"/>
  <c r="E26" i="51"/>
  <c r="E29" i="51" s="1"/>
  <c r="E27" i="51"/>
  <c r="E30" i="51" s="1"/>
  <c r="B13" i="51"/>
  <c r="C27" i="51"/>
  <c r="C24" i="51"/>
  <c r="C16" i="51" s="1"/>
  <c r="C18" i="51"/>
  <c r="C26" i="51"/>
  <c r="D30" i="51" l="1"/>
  <c r="D34" i="51" s="1"/>
  <c r="D29" i="51"/>
  <c r="E31" i="51"/>
  <c r="E33" i="51"/>
  <c r="E34" i="51"/>
  <c r="C30" i="51"/>
  <c r="C33" i="51" s="1"/>
  <c r="C29" i="51"/>
  <c r="D33" i="51" l="1"/>
  <c r="D31" i="51"/>
  <c r="C34" i="51"/>
  <c r="C31" i="51"/>
  <c r="B27" i="51" l="1"/>
  <c r="B24" i="51"/>
  <c r="B16" i="51" s="1"/>
  <c r="B18" i="51"/>
  <c r="B26" i="51"/>
  <c r="B27" i="62"/>
  <c r="B18" i="62"/>
  <c r="B30" i="51" l="1"/>
  <c r="B34" i="51" s="1"/>
  <c r="B29" i="51"/>
  <c r="B24" i="62"/>
  <c r="B16" i="62" s="1"/>
  <c r="B26" i="62"/>
  <c r="B31" i="51" l="1"/>
  <c r="B33" i="51"/>
  <c r="B29" i="62"/>
  <c r="B30" i="62"/>
  <c r="B34" i="62" l="1"/>
  <c r="B33" i="62"/>
  <c r="B31" i="62"/>
</calcChain>
</file>

<file path=xl/sharedStrings.xml><?xml version="1.0" encoding="utf-8"?>
<sst xmlns="http://schemas.openxmlformats.org/spreadsheetml/2006/main" count="57" uniqueCount="40">
  <si>
    <t>Stock name/abbreviation</t>
  </si>
  <si>
    <t>Amount to invest</t>
  </si>
  <si>
    <t>Exit stop</t>
  </si>
  <si>
    <t>Cost of opening position</t>
  </si>
  <si>
    <t>Brokerage to open position</t>
  </si>
  <si>
    <t>Brokerage to close position</t>
  </si>
  <si>
    <t>Value of closing position @ exit stop</t>
  </si>
  <si>
    <t>Potential profit</t>
  </si>
  <si>
    <t>Potential loss</t>
  </si>
  <si>
    <t>Entry price (per share)</t>
  </si>
  <si>
    <t>Date for application of conditional order</t>
  </si>
  <si>
    <t>% of original capital risked</t>
  </si>
  <si>
    <t>When removing analyses from the chart, only delete the data in the light yellow boxes.</t>
  </si>
  <si>
    <t>Instructions:  Fill in light yellow boxes so that the spreadsheet can automatically calculate figures in the gray boxes for you.</t>
  </si>
  <si>
    <t>Share price required to "break-even"</t>
  </si>
  <si>
    <t>Profit-risk ratio</t>
  </si>
  <si>
    <t>Amount received at opening position (amount sold)</t>
  </si>
  <si>
    <t>Cost of closing position @ exit stop (buy back)</t>
  </si>
  <si>
    <t>50% Pressure Point / Profit target</t>
  </si>
  <si>
    <t>Approximate # shares / CFD's</t>
  </si>
  <si>
    <t>Exact # shares / CFD's wanted</t>
  </si>
  <si>
    <t>Approximate # shares / CFD's to short</t>
  </si>
  <si>
    <t>Exact # shares / CFD's wanted to short</t>
  </si>
  <si>
    <t>% of portfolio capital risked</t>
  </si>
  <si>
    <t>Portfolio capital</t>
  </si>
  <si>
    <t>Time stop / time for review</t>
  </si>
  <si>
    <t>SBM</t>
  </si>
  <si>
    <t>HVN</t>
  </si>
  <si>
    <t>Super</t>
  </si>
  <si>
    <t>AEV</t>
  </si>
  <si>
    <t>Profit target</t>
  </si>
  <si>
    <t>Shares</t>
  </si>
  <si>
    <t>Value of closing position @ profit target</t>
  </si>
  <si>
    <t>Cost of closing position @ profit target (buy back)</t>
  </si>
  <si>
    <t>Share profit margin calculations - conditional orders (LONG BUYS) - Max risk = 2% of entire portfolio value</t>
  </si>
  <si>
    <t>Share profit margin calculations - conditional orders (SHORT SELLS) - Max risk = 2% of entire portfolio value</t>
  </si>
  <si>
    <t>Ethereum</t>
  </si>
  <si>
    <t>Crypto</t>
  </si>
  <si>
    <t>US Shares</t>
  </si>
  <si>
    <t>GDX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</si>
</sst>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"/>
    <numFmt numFmtId="165" formatCode="&quot;$&quot;#,##0.000"/>
    <numFmt numFmtId="166" formatCode="#,##0.000"/>
    <numFmt numFmtId="167" formatCode="&quot;$&quot;#,##0.0000"/>
  </numFmts>
  <fonts count="8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/>
    </xf>
    <xf numFmtId="164" fontId="0" fillId="2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center"/>
    </xf>
    <xf numFmtId="165" fontId="0" fillId="2" borderId="0" xfId="0" applyNumberFormat="1" applyFill="1" applyAlignment="1">
      <alignment horizontal="center"/>
    </xf>
    <xf numFmtId="164" fontId="3" fillId="3" borderId="0" xfId="0" applyNumberFormat="1" applyFont="1" applyFill="1" applyAlignment="1">
      <alignment horizontal="center"/>
    </xf>
    <xf numFmtId="1" fontId="3" fillId="3" borderId="0" xfId="0" applyNumberFormat="1" applyFont="1" applyFill="1" applyAlignment="1">
      <alignment horizontal="center"/>
    </xf>
    <xf numFmtId="4" fontId="3" fillId="4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0" fontId="3" fillId="4" borderId="0" xfId="1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4" fontId="3" fillId="2" borderId="0" xfId="0" applyNumberFormat="1" applyFont="1" applyFill="1" applyAlignment="1">
      <alignment horizontal="center"/>
    </xf>
    <xf numFmtId="166" fontId="3" fillId="4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  <xf numFmtId="167" fontId="0" fillId="2" borderId="0" xfId="0" applyNumberFormat="1" applyFill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quotePrefix="1" applyAlignment="1">
      <alignment horizontal="center"/>
    </xf>
    <xf numFmtId="0" fontId="5" fillId="5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6" fillId="5" borderId="0" xfId="0" applyFont="1" applyFill="1" applyAlignment="1">
      <alignment horizontal="left"/>
    </xf>
    <xf numFmtId="0" fontId="7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7"/>
  <sheetViews>
    <sheetView tabSelected="1" zoomScale="80" zoomScaleNormal="80" workbookViewId="0">
      <pane xSplit="1" ySplit="10" topLeftCell="B11" activePane="bottomRight" state="frozen"/>
      <selection pane="topRight" activeCell="B1" sqref="B1"/>
      <selection pane="bottomLeft" activeCell="A9" sqref="A9"/>
      <selection pane="bottomRight" activeCell="A4" sqref="A4"/>
    </sheetView>
  </sheetViews>
  <sheetFormatPr defaultColWidth="9.21875" defaultRowHeight="13.2" x14ac:dyDescent="0.25"/>
  <cols>
    <col min="1" max="1" width="44.5546875" style="3" customWidth="1"/>
    <col min="2" max="5" width="13.88671875" style="1" customWidth="1"/>
    <col min="6" max="16384" width="9.21875" style="1"/>
  </cols>
  <sheetData>
    <row r="1" spans="1:9" s="12" customFormat="1" ht="20.399999999999999" x14ac:dyDescent="0.35">
      <c r="A1" s="24" t="s">
        <v>34</v>
      </c>
      <c r="B1" s="24"/>
      <c r="C1" s="24"/>
      <c r="D1" s="24"/>
      <c r="E1" s="24"/>
      <c r="F1" s="24"/>
      <c r="G1" s="24"/>
      <c r="H1" s="24"/>
      <c r="I1" s="24"/>
    </row>
    <row r="2" spans="1:9" s="11" customFormat="1" ht="15.6" x14ac:dyDescent="0.3">
      <c r="A2" s="10" t="s">
        <v>13</v>
      </c>
    </row>
    <row r="3" spans="1:9" s="11" customFormat="1" ht="15.6" x14ac:dyDescent="0.3">
      <c r="A3" s="10" t="s">
        <v>12</v>
      </c>
    </row>
    <row r="4" spans="1:9" s="11" customFormat="1" ht="13.2" customHeight="1" x14ac:dyDescent="0.3">
      <c r="A4" s="10"/>
    </row>
    <row r="5" spans="1:9" s="11" customFormat="1" ht="13.2" customHeight="1" x14ac:dyDescent="0.3">
      <c r="A5" s="22" t="s">
        <v>24</v>
      </c>
    </row>
    <row r="6" spans="1:9" s="11" customFormat="1" ht="13.2" customHeight="1" x14ac:dyDescent="0.3">
      <c r="A6" s="23">
        <v>100000</v>
      </c>
      <c r="B6" s="25" t="s">
        <v>31</v>
      </c>
      <c r="C6" s="25" t="s">
        <v>28</v>
      </c>
      <c r="D6" s="25" t="s">
        <v>38</v>
      </c>
      <c r="E6" s="25" t="s">
        <v>37</v>
      </c>
    </row>
    <row r="7" spans="1:9" x14ac:dyDescent="0.25">
      <c r="A7" s="3" t="s">
        <v>0</v>
      </c>
      <c r="B7" s="14" t="s">
        <v>29</v>
      </c>
      <c r="C7" s="14" t="s">
        <v>26</v>
      </c>
      <c r="D7" s="14" t="s">
        <v>39</v>
      </c>
      <c r="E7" s="14" t="s">
        <v>36</v>
      </c>
    </row>
    <row r="8" spans="1:9" x14ac:dyDescent="0.25">
      <c r="A8" s="3" t="s">
        <v>10</v>
      </c>
      <c r="B8" s="15">
        <v>44868</v>
      </c>
      <c r="C8" s="15">
        <v>44900</v>
      </c>
      <c r="D8" s="15">
        <v>44874</v>
      </c>
      <c r="E8" s="15">
        <v>44636</v>
      </c>
    </row>
    <row r="9" spans="1:9" x14ac:dyDescent="0.25">
      <c r="A9" s="19" t="s">
        <v>25</v>
      </c>
      <c r="B9" s="15"/>
      <c r="C9" s="15"/>
      <c r="D9" s="15"/>
      <c r="E9" s="15"/>
    </row>
    <row r="10" spans="1:9" x14ac:dyDescent="0.25">
      <c r="B10" s="17"/>
      <c r="C10" s="17"/>
      <c r="D10" s="17"/>
      <c r="E10" s="17"/>
    </row>
    <row r="11" spans="1:9" x14ac:dyDescent="0.25">
      <c r="A11" s="3" t="s">
        <v>1</v>
      </c>
      <c r="B11" s="4">
        <v>10000</v>
      </c>
      <c r="C11" s="4">
        <v>10000</v>
      </c>
      <c r="D11" s="4">
        <v>10000</v>
      </c>
      <c r="E11" s="4">
        <v>10000</v>
      </c>
    </row>
    <row r="12" spans="1:9" x14ac:dyDescent="0.25">
      <c r="A12" s="3" t="s">
        <v>9</v>
      </c>
      <c r="B12" s="18">
        <v>1.7000000000000001E-2</v>
      </c>
      <c r="C12" s="18">
        <v>0.68500000000000005</v>
      </c>
      <c r="D12" s="18">
        <v>26.62</v>
      </c>
      <c r="E12" s="18">
        <v>2676.64</v>
      </c>
    </row>
    <row r="13" spans="1:9" x14ac:dyDescent="0.25">
      <c r="A13" s="3" t="s">
        <v>30</v>
      </c>
      <c r="B13" s="18">
        <f>B12*2</f>
        <v>3.4000000000000002E-2</v>
      </c>
      <c r="C13" s="18">
        <v>1.24</v>
      </c>
      <c r="D13" s="18">
        <v>41.28</v>
      </c>
      <c r="E13" s="18">
        <f>E12*2</f>
        <v>5353.28</v>
      </c>
    </row>
    <row r="14" spans="1:9" x14ac:dyDescent="0.25">
      <c r="A14" s="3" t="s">
        <v>2</v>
      </c>
      <c r="B14" s="18">
        <v>8.9999999999999993E-3</v>
      </c>
      <c r="C14" s="18">
        <v>0.56000000000000005</v>
      </c>
      <c r="D14" s="18">
        <v>22.48</v>
      </c>
      <c r="E14" s="18">
        <v>1740.69</v>
      </c>
    </row>
    <row r="16" spans="1:9" x14ac:dyDescent="0.25">
      <c r="A16" s="3" t="s">
        <v>14</v>
      </c>
      <c r="B16" s="16">
        <f>IF(B12="","TBA",(B24+B22)/B19)</f>
        <v>1.7067830033915019E-2</v>
      </c>
      <c r="C16" s="16">
        <f>IF(C12="","TBA",(C24+C22)/C19)</f>
        <v>0.68876053154325656</v>
      </c>
      <c r="D16" s="16">
        <f>IF(D12="","TBA",(D24+D22)/D19)</f>
        <v>26.625319148936171</v>
      </c>
      <c r="E16" s="16">
        <f>IF(E12="","TBA",(E24+E22)/E19)</f>
        <v>2681.64</v>
      </c>
    </row>
    <row r="18" spans="1:5" x14ac:dyDescent="0.25">
      <c r="A18" s="3" t="s">
        <v>19</v>
      </c>
      <c r="B18" s="8">
        <f>IF(B11="","TBA",B11/B12)</f>
        <v>588235.29411764699</v>
      </c>
      <c r="C18" s="8">
        <f>IF(C11="","TBA",C11/C12)</f>
        <v>14598.5401459854</v>
      </c>
      <c r="D18" s="8">
        <f>IF(D11="","TBA",D11/D12)</f>
        <v>375.65740045078888</v>
      </c>
      <c r="E18" s="8">
        <f>IF(E11="","TBA",E11/E12)</f>
        <v>3.7360272580548748</v>
      </c>
    </row>
    <row r="19" spans="1:5" x14ac:dyDescent="0.25">
      <c r="A19" s="3" t="s">
        <v>20</v>
      </c>
      <c r="B19" s="2">
        <v>588235</v>
      </c>
      <c r="C19" s="2">
        <v>14599</v>
      </c>
      <c r="D19" s="2">
        <v>376</v>
      </c>
      <c r="E19" s="2">
        <v>4</v>
      </c>
    </row>
    <row r="21" spans="1:5" x14ac:dyDescent="0.25">
      <c r="A21" s="3" t="s">
        <v>4</v>
      </c>
      <c r="B21" s="4">
        <v>19.95</v>
      </c>
      <c r="C21" s="4">
        <v>21.95</v>
      </c>
      <c r="D21" s="4">
        <v>1</v>
      </c>
      <c r="E21" s="4">
        <v>10</v>
      </c>
    </row>
    <row r="22" spans="1:5" x14ac:dyDescent="0.25">
      <c r="A22" s="3" t="s">
        <v>5</v>
      </c>
      <c r="B22" s="4">
        <v>19.95</v>
      </c>
      <c r="C22" s="4">
        <v>32.950000000000003</v>
      </c>
      <c r="D22" s="4">
        <v>1</v>
      </c>
      <c r="E22" s="4">
        <v>10</v>
      </c>
    </row>
    <row r="24" spans="1:5" x14ac:dyDescent="0.25">
      <c r="A24" s="3" t="s">
        <v>3</v>
      </c>
      <c r="B24" s="7">
        <f>IF(B19=0,"TBA",B19*B12+B21)</f>
        <v>10019.945000000002</v>
      </c>
      <c r="C24" s="7">
        <f>IF(C19=0,"TBA",C19*C12+C21)</f>
        <v>10022.265000000001</v>
      </c>
      <c r="D24" s="7">
        <f>IF(D19=0,"TBA",D19*D12+D21)</f>
        <v>10010.120000000001</v>
      </c>
      <c r="E24" s="7">
        <f>IF(E19=0,"TBA",E19*E12+E21)</f>
        <v>10716.56</v>
      </c>
    </row>
    <row r="26" spans="1:5" x14ac:dyDescent="0.25">
      <c r="A26" s="3" t="s">
        <v>32</v>
      </c>
      <c r="B26" s="5">
        <f>IF(B19=0,"TBA",B19*B13-B22)</f>
        <v>19980.04</v>
      </c>
      <c r="C26" s="5">
        <f t="shared" ref="C26:E26" si="0">IF(C19=0,"TBA",C19*C13-C22)</f>
        <v>18069.809999999998</v>
      </c>
      <c r="D26" s="5">
        <f t="shared" ref="D26" si="1">IF(D19=0,"TBA",D19*D13-D22)</f>
        <v>15520.28</v>
      </c>
      <c r="E26" s="5">
        <f t="shared" si="0"/>
        <v>21403.119999999999</v>
      </c>
    </row>
    <row r="27" spans="1:5" x14ac:dyDescent="0.25">
      <c r="A27" s="3" t="s">
        <v>6</v>
      </c>
      <c r="B27" s="5">
        <f>IF(B19=0,"TBA",B19*B14-B22)</f>
        <v>5274.165</v>
      </c>
      <c r="C27" s="5">
        <f t="shared" ref="C27:E27" si="2">IF(C19=0,"TBA",C19*C14-C22)</f>
        <v>8142.4900000000007</v>
      </c>
      <c r="D27" s="5">
        <f t="shared" ref="D27" si="3">IF(D19=0,"TBA",D19*D14-D22)</f>
        <v>8451.48</v>
      </c>
      <c r="E27" s="5">
        <f t="shared" si="2"/>
        <v>6952.76</v>
      </c>
    </row>
    <row r="29" spans="1:5" x14ac:dyDescent="0.25">
      <c r="A29" s="3" t="s">
        <v>7</v>
      </c>
      <c r="B29" s="5">
        <f>IF(B26="TBA","TBA",B26-B24)</f>
        <v>9960.0949999999993</v>
      </c>
      <c r="C29" s="5">
        <f t="shared" ref="C29:E29" si="4">IF(C26="TBA","TBA",C26-C24)</f>
        <v>8047.5449999999964</v>
      </c>
      <c r="D29" s="5">
        <f t="shared" ref="D29" si="5">IF(D26="TBA","TBA",D26-D24)</f>
        <v>5510.16</v>
      </c>
      <c r="E29" s="5">
        <f t="shared" si="4"/>
        <v>10686.56</v>
      </c>
    </row>
    <row r="30" spans="1:5" x14ac:dyDescent="0.25">
      <c r="A30" s="3" t="s">
        <v>8</v>
      </c>
      <c r="B30" s="5">
        <f t="shared" ref="B30:C30" si="6">IF(B27="TBA","TBA",B24-B27)</f>
        <v>4745.7800000000016</v>
      </c>
      <c r="C30" s="5">
        <f t="shared" si="6"/>
        <v>1879.7750000000005</v>
      </c>
      <c r="D30" s="5">
        <f t="shared" ref="D30" si="7">IF(D27="TBA","TBA",D24-D27)</f>
        <v>1558.6400000000012</v>
      </c>
      <c r="E30" s="5">
        <f t="shared" ref="E30" si="8">IF(E27="TBA","TBA",E24-E27)</f>
        <v>3763.7999999999993</v>
      </c>
    </row>
    <row r="31" spans="1:5" x14ac:dyDescent="0.25">
      <c r="A31" s="3" t="s">
        <v>15</v>
      </c>
      <c r="B31" s="9">
        <f>IF(B29="TBA","TBA",B29/B30)</f>
        <v>2.0987266582100301</v>
      </c>
      <c r="C31" s="9">
        <f t="shared" ref="C31:E31" si="9">IF(C29="TBA","TBA",C29/C30)</f>
        <v>4.2811214108071409</v>
      </c>
      <c r="D31" s="9">
        <f t="shared" ref="D31" si="10">IF(D29="TBA","TBA",D29/D30)</f>
        <v>3.5352358466355254</v>
      </c>
      <c r="E31" s="9">
        <f t="shared" si="9"/>
        <v>2.839300706732558</v>
      </c>
    </row>
    <row r="33" spans="1:5" x14ac:dyDescent="0.25">
      <c r="A33" s="3" t="s">
        <v>11</v>
      </c>
      <c r="B33" s="13">
        <f>IF(B30="TBA","TBA",B30/B11)</f>
        <v>0.47457800000000017</v>
      </c>
      <c r="C33" s="13">
        <f>IF(C30="TBA","TBA",C30/C11)</f>
        <v>0.18797750000000005</v>
      </c>
      <c r="D33" s="13">
        <f>IF(D30="TBA","TBA",D30/D11)</f>
        <v>0.15586400000000011</v>
      </c>
      <c r="E33" s="13">
        <f>IF(E30="TBA","TBA",E30/E11)</f>
        <v>0.37637999999999994</v>
      </c>
    </row>
    <row r="34" spans="1:5" x14ac:dyDescent="0.25">
      <c r="A34" s="3" t="s">
        <v>23</v>
      </c>
      <c r="B34" s="13">
        <f>IF(B30="TBA","TBA",B30/$A$6)</f>
        <v>4.7457800000000015E-2</v>
      </c>
      <c r="C34" s="13">
        <f>IF(C30="TBA","TBA",C30/$A$6)</f>
        <v>1.8797750000000005E-2</v>
      </c>
      <c r="D34" s="13">
        <f>IF(D30="TBA","TBA",D30/$A$6)</f>
        <v>1.5586400000000012E-2</v>
      </c>
      <c r="E34" s="13">
        <f>IF(E30="TBA","TBA",E30/$A$6)</f>
        <v>3.7637999999999991E-2</v>
      </c>
    </row>
    <row r="36" spans="1:5" x14ac:dyDescent="0.25">
      <c r="A36" s="1"/>
    </row>
    <row r="37" spans="1:5" x14ac:dyDescent="0.25">
      <c r="A37" s="1"/>
    </row>
  </sheetData>
  <phoneticPr fontId="2" type="noConversion"/>
  <pageMargins left="0.75" right="0.75" top="1" bottom="1" header="0.5" footer="0.5"/>
  <pageSetup paperSize="9" scale="96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6"/>
  <sheetViews>
    <sheetView zoomScale="80" zoomScaleNormal="80" workbookViewId="0">
      <pane xSplit="1" ySplit="10" topLeftCell="B11" activePane="bottomRight" state="frozen"/>
      <selection pane="topRight" activeCell="B1" sqref="B1"/>
      <selection pane="bottomLeft" activeCell="A9" sqref="A9"/>
      <selection pane="bottomRight" activeCell="A4" sqref="A4"/>
    </sheetView>
  </sheetViews>
  <sheetFormatPr defaultColWidth="9.21875" defaultRowHeight="13.2" x14ac:dyDescent="0.25"/>
  <cols>
    <col min="1" max="1" width="44.5546875" style="3" customWidth="1"/>
    <col min="2" max="2" width="13.88671875" style="1" customWidth="1"/>
    <col min="3" max="16384" width="9.21875" style="1"/>
  </cols>
  <sheetData>
    <row r="1" spans="1:10" s="12" customFormat="1" ht="20.399999999999999" x14ac:dyDescent="0.35">
      <c r="A1" s="24" t="s">
        <v>35</v>
      </c>
      <c r="B1" s="21"/>
      <c r="C1" s="24"/>
      <c r="D1" s="24"/>
      <c r="E1" s="24"/>
      <c r="F1" s="24"/>
      <c r="G1" s="24"/>
      <c r="H1" s="24"/>
      <c r="I1" s="24"/>
      <c r="J1" s="24"/>
    </row>
    <row r="2" spans="1:10" s="11" customFormat="1" ht="15.6" x14ac:dyDescent="0.3">
      <c r="A2" s="10" t="s">
        <v>13</v>
      </c>
    </row>
    <row r="3" spans="1:10" s="11" customFormat="1" ht="15.6" x14ac:dyDescent="0.3">
      <c r="A3" s="10" t="s">
        <v>12</v>
      </c>
    </row>
    <row r="5" spans="1:10" x14ac:dyDescent="0.25">
      <c r="A5" s="22" t="s">
        <v>24</v>
      </c>
    </row>
    <row r="6" spans="1:10" x14ac:dyDescent="0.25">
      <c r="A6" s="23">
        <v>100000</v>
      </c>
    </row>
    <row r="7" spans="1:10" x14ac:dyDescent="0.25">
      <c r="A7" s="3" t="s">
        <v>0</v>
      </c>
      <c r="B7" s="14" t="s">
        <v>27</v>
      </c>
    </row>
    <row r="8" spans="1:10" x14ac:dyDescent="0.25">
      <c r="A8" s="3" t="s">
        <v>10</v>
      </c>
      <c r="B8" s="15">
        <v>44566</v>
      </c>
    </row>
    <row r="9" spans="1:10" x14ac:dyDescent="0.25">
      <c r="A9" s="3" t="s">
        <v>25</v>
      </c>
      <c r="B9" s="15"/>
    </row>
    <row r="11" spans="1:10" x14ac:dyDescent="0.25">
      <c r="A11" s="3" t="s">
        <v>1</v>
      </c>
      <c r="B11" s="4">
        <v>10000</v>
      </c>
    </row>
    <row r="12" spans="1:10" x14ac:dyDescent="0.25">
      <c r="A12" s="3" t="s">
        <v>9</v>
      </c>
      <c r="B12" s="6">
        <v>5.03</v>
      </c>
    </row>
    <row r="13" spans="1:10" x14ac:dyDescent="0.25">
      <c r="A13" s="3" t="s">
        <v>18</v>
      </c>
      <c r="B13" s="6">
        <v>4.4000000000000004</v>
      </c>
    </row>
    <row r="14" spans="1:10" x14ac:dyDescent="0.25">
      <c r="A14" s="3" t="s">
        <v>2</v>
      </c>
      <c r="B14" s="6">
        <v>5.16</v>
      </c>
    </row>
    <row r="15" spans="1:10" x14ac:dyDescent="0.25">
      <c r="B15" s="20"/>
    </row>
    <row r="16" spans="1:10" x14ac:dyDescent="0.25">
      <c r="A16" s="3" t="s">
        <v>14</v>
      </c>
      <c r="B16" s="16">
        <f>IF(B12="","TBA",(B24-B22)/B19)</f>
        <v>5.0199396378269627</v>
      </c>
    </row>
    <row r="18" spans="1:2" x14ac:dyDescent="0.25">
      <c r="A18" s="3" t="s">
        <v>21</v>
      </c>
      <c r="B18" s="8">
        <f>IF(B11="","TBA",B11/B12)</f>
        <v>1988.0715705765406</v>
      </c>
    </row>
    <row r="19" spans="1:2" x14ac:dyDescent="0.25">
      <c r="A19" s="3" t="s">
        <v>22</v>
      </c>
      <c r="B19" s="2">
        <v>1988</v>
      </c>
    </row>
    <row r="21" spans="1:2" x14ac:dyDescent="0.25">
      <c r="A21" s="3" t="s">
        <v>4</v>
      </c>
      <c r="B21" s="4">
        <v>10</v>
      </c>
    </row>
    <row r="22" spans="1:2" x14ac:dyDescent="0.25">
      <c r="A22" s="3" t="s">
        <v>5</v>
      </c>
      <c r="B22" s="4">
        <v>10</v>
      </c>
    </row>
    <row r="24" spans="1:2" x14ac:dyDescent="0.25">
      <c r="A24" s="3" t="s">
        <v>16</v>
      </c>
      <c r="B24" s="7">
        <f>IF(B19=0,"TBA",B19*B12-B21)</f>
        <v>9989.6400000000012</v>
      </c>
    </row>
    <row r="26" spans="1:2" x14ac:dyDescent="0.25">
      <c r="A26" s="3" t="s">
        <v>33</v>
      </c>
      <c r="B26" s="5">
        <f t="shared" ref="B26" si="0">IF(B19=0,"TBA",B19*B13+B22)</f>
        <v>8757.2000000000007</v>
      </c>
    </row>
    <row r="27" spans="1:2" x14ac:dyDescent="0.25">
      <c r="A27" s="3" t="s">
        <v>17</v>
      </c>
      <c r="B27" s="5">
        <f t="shared" ref="B27" si="1">IF(B19=0,"TBA",B19*B14+B22)</f>
        <v>10268.08</v>
      </c>
    </row>
    <row r="29" spans="1:2" x14ac:dyDescent="0.25">
      <c r="A29" s="3" t="s">
        <v>7</v>
      </c>
      <c r="B29" s="5">
        <f t="shared" ref="B29" si="2">IF(B26="TBA","TBA",B24-B26)</f>
        <v>1232.4400000000005</v>
      </c>
    </row>
    <row r="30" spans="1:2" x14ac:dyDescent="0.25">
      <c r="A30" s="3" t="s">
        <v>8</v>
      </c>
      <c r="B30" s="5">
        <f t="shared" ref="B30" si="3">IF(B27="TBA","TBA",B27-B24)</f>
        <v>278.43999999999869</v>
      </c>
    </row>
    <row r="31" spans="1:2" x14ac:dyDescent="0.25">
      <c r="A31" s="3" t="s">
        <v>15</v>
      </c>
      <c r="B31" s="9">
        <f t="shared" ref="B31" si="4">IF(B29="TBA","TBA",B29/B30)</f>
        <v>4.4262318632380628</v>
      </c>
    </row>
    <row r="33" spans="1:2" x14ac:dyDescent="0.25">
      <c r="A33" s="3" t="s">
        <v>11</v>
      </c>
      <c r="B33" s="13">
        <f>IF(B30="TBA","TBA",B30/B11)</f>
        <v>2.7843999999999869E-2</v>
      </c>
    </row>
    <row r="34" spans="1:2" x14ac:dyDescent="0.25">
      <c r="A34" s="3" t="s">
        <v>23</v>
      </c>
      <c r="B34" s="13">
        <f>IF(B30="TBA","TBA",B30/$A$6)</f>
        <v>2.7843999999999868E-3</v>
      </c>
    </row>
    <row r="35" spans="1:2" x14ac:dyDescent="0.25">
      <c r="A35" s="1"/>
    </row>
    <row r="36" spans="1:2" x14ac:dyDescent="0.25">
      <c r="A36" s="1"/>
    </row>
  </sheetData>
  <phoneticPr fontId="2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Share margin - LONG</vt:lpstr>
      <vt:lpstr>Share margin - SHORT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Joseph Haas</dc:creator>
  <cp:lastModifiedBy>Steven Haas</cp:lastModifiedBy>
  <cp:lastPrinted>2022-12-17T00:12:55Z</cp:lastPrinted>
  <dcterms:created xsi:type="dcterms:W3CDTF">2004-06-17T09:49:13Z</dcterms:created>
  <dcterms:modified xsi:type="dcterms:W3CDTF">2022-12-17T05:30:54Z</dcterms:modified>
</cp:coreProperties>
</file>